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Spreads" state="visible" r:id="rId5"/>
    <sheet sheetId="3" name="Debt service" state="visible" r:id="rId6"/>
    <sheet sheetId="4" name="Liquidity &amp; AR" state="visible" r:id="rId7"/>
    <sheet sheetId="5" name="Collateral" state="visible" r:id="rId8"/>
    <sheet sheetId="6" name="Exceptions" state="visible" r:id="rId9"/>
    <sheet sheetId="7" name="Evidence" state="visible" r:id="rId10"/>
    <sheet sheetId="8" name="Review gates" state="visible" r:id="rId11"/>
  </sheets>
  <calcPr calcId="171027" fullCalcOnLoad="1"/>
</workbook>
</file>

<file path=xl/sharedStrings.xml><?xml version="1.0" encoding="utf-8"?>
<sst xmlns="http://schemas.openxmlformats.org/spreadsheetml/2006/main" count="268" uniqueCount="232">
  <si>
    <t>JUNIPER VALLEY   |   ANNUAL CREDIT REVIEW MODEL</t>
  </si>
  <si>
    <t>SENIOR-REVIEWED FICTIONAL SAMPLE / NO REAL BORROWER EVIDENCE</t>
  </si>
  <si>
    <t>Borrower</t>
  </si>
  <si>
    <t>Juniper Valley Service Group</t>
  </si>
  <si>
    <t>Review period</t>
  </si>
  <si>
    <t>FY2025 with 9M2026 interim trend</t>
  </si>
  <si>
    <t>Purpose</t>
  </si>
  <si>
    <t>Periodic commercial annual review, not a new credit request</t>
  </si>
  <si>
    <t>Disposition</t>
  </si>
  <si>
    <t>ILLUSTRATIVE SAMPLE REVIEWED / LIVE-CREDIT VERIFICATION OPEN</t>
  </si>
  <si>
    <t>Indicator</t>
  </si>
  <si>
    <t>Formula-linked result</t>
  </si>
  <si>
    <t>Interpretation</t>
  </si>
  <si>
    <t>Credit union funded balance</t>
  </si>
  <si>
    <t>Outside revolver and finance lease excluded from CU exposure</t>
  </si>
  <si>
    <t>FY2025 borrower-group EBITDA</t>
  </si>
  <si>
    <t>FY2025 cash available for service</t>
  </si>
  <si>
    <t>Borrower-group DSCR</t>
  </si>
  <si>
    <t>Not a verified global guarantor ratio</t>
  </si>
  <si>
    <t>Omitted finance lease payment</t>
  </si>
  <si>
    <t>10% EBITDA downside DSCR</t>
  </si>
  <si>
    <t>A/R older than 60 days</t>
  </si>
  <si>
    <t>Senior-reviewed fictional case. Formulas illustrate the financial reasoning; they do not verify real borrower evidence, guarantor obligations, loan covenants or an actual lending decision.</t>
  </si>
  <si>
    <t>Tabs: Spreads | Debt service | Liquidity &amp; AR | Collateral | Exceptions | Evidence | Review gates. Shaded green cells are formula-driven.</t>
  </si>
  <si>
    <t>OPERATING SPREADS &amp; CASH AVAILABLE FOR DEBT SERVICE  /  $000</t>
  </si>
  <si>
    <t>Metric</t>
  </si>
  <si>
    <t>FY2023</t>
  </si>
  <si>
    <t>FY2024</t>
  </si>
  <si>
    <t>FY2025</t>
  </si>
  <si>
    <t>Evidence / calculation</t>
  </si>
  <si>
    <t>Third-party revenue</t>
  </si>
  <si>
    <t>S-01</t>
  </si>
  <si>
    <t>Cost of services</t>
  </si>
  <si>
    <t>Gross profit</t>
  </si>
  <si>
    <t>Field services cash operating expense</t>
  </si>
  <si>
    <t>Field Services EBITDA</t>
  </si>
  <si>
    <t>Property company net cash EBITDA</t>
  </si>
  <si>
    <t>S-02 · $180k internal rent must not be counted twice</t>
  </si>
  <si>
    <t>Borrower-group EBITDA</t>
  </si>
  <si>
    <t>Cash taxes</t>
  </si>
  <si>
    <t>Recurring unfinanced capex</t>
  </si>
  <si>
    <t>Working-capital investment</t>
  </si>
  <si>
    <t>S-03 · modeled, not a verified cash-flow statement</t>
  </si>
  <si>
    <t>Owner distributions</t>
  </si>
  <si>
    <t>Cash available for debt service</t>
  </si>
  <si>
    <t>EBITDA less taxes, capex, working capital and distributions</t>
  </si>
  <si>
    <t>Borrower-group EBITDA margin</t>
  </si>
  <si>
    <t>Revenue growth year-over-year</t>
  </si>
  <si>
    <t>NO FULL GLOBAL GUARANTOR CASH FLOW: this model covers only the assumed operating/property borrower group.</t>
  </si>
  <si>
    <t>DEBT RECONCILIATION, COVERAGE &amp; SENSITIVITY  /  $000</t>
  </si>
  <si>
    <t>Payment stream</t>
  </si>
  <si>
    <t>Balance</t>
  </si>
  <si>
    <t>Annual service</t>
  </si>
  <si>
    <t>Evidence / treatment</t>
  </si>
  <si>
    <t>CU CRE mortgage</t>
  </si>
  <si>
    <t>S-04</t>
  </si>
  <si>
    <t>CU equipment term</t>
  </si>
  <si>
    <t>Outside revolver</t>
  </si>
  <si>
    <t>S-05 · interest only modeled</t>
  </si>
  <si>
    <t>Finance lease (omitted in summary)</t>
  </si>
  <si>
    <t>S-05 · must be included</t>
  </si>
  <si>
    <t>ALL RELATIONSHIP DEBT AND SERVICE</t>
  </si>
  <si>
    <t>Management summary without lease</t>
  </si>
  <si>
    <t>Corrected all-in annual service</t>
  </si>
  <si>
    <t>FY2025 borrower-group CFADS</t>
  </si>
  <si>
    <t>Reported incomplete coverage</t>
  </si>
  <si>
    <t>Corrected borrower-group DSCR</t>
  </si>
  <si>
    <t>Hypothetical contractual FCCR</t>
  </si>
  <si>
    <t>Illustrative monitoring minimum</t>
  </si>
  <si>
    <t>DSCR cushion above floor</t>
  </si>
  <si>
    <t>Downside EBITDA reduction</t>
  </si>
  <si>
    <t>Downside borrower-group CFADS</t>
  </si>
  <si>
    <t>Downside borrower-group DSCR</t>
  </si>
  <si>
    <t>Downside to assumed monitoring floor</t>
  </si>
  <si>
    <t>This is not contractual covenant certification, full guarantor global coverage, or an institution-approved risk rating. Source notes and policy are fictional.</t>
  </si>
  <si>
    <t>WORKING CAPITAL, A/R AGING &amp; COLLECTION PROXIES  /  $000</t>
  </si>
  <si>
    <t>9M2026</t>
  </si>
  <si>
    <t>Caveat</t>
  </si>
  <si>
    <t>Unrestricted cash</t>
  </si>
  <si>
    <t>Trade accounts receivable</t>
  </si>
  <si>
    <t>Work in progress</t>
  </si>
  <si>
    <t>Inventory</t>
  </si>
  <si>
    <t>Total current assets</t>
  </si>
  <si>
    <t>Current liabilities</t>
  </si>
  <si>
    <t>Working capital</t>
  </si>
  <si>
    <t>Current ratio</t>
  </si>
  <si>
    <t>Ending balance A/R ÷ annual revenue ×365</t>
  </si>
  <si>
    <t>Ending-balance DSO proxy; not actual average-balance DSO. No 9M comparable.</t>
  </si>
  <si>
    <t>FY2025 aged receivables</t>
  </si>
  <si>
    <t>USD $000</t>
  </si>
  <si>
    <t>% of AR</t>
  </si>
  <si>
    <t>0–30 days</t>
  </si>
  <si>
    <t>31–60 days</t>
  </si>
  <si>
    <t>61–90 days</t>
  </si>
  <si>
    <t>&gt;90 days</t>
  </si>
  <si>
    <t>TOTAL</t>
  </si>
  <si>
    <t>A/R above 60 days</t>
  </si>
  <si>
    <t>Share A/R &gt;60 days</t>
  </si>
  <si>
    <t>Cash-flow statement, borrower tax returns, all contingent liabilities, customer collections and total debt-to-worth cannot be independently validated from this fictional source set.</t>
  </si>
  <si>
    <t>COLLATERAL &amp; OUTSIDE REVOLVER ILLUSTRATION  /  $000</t>
  </si>
  <si>
    <t>Security</t>
  </si>
  <si>
    <t>Indicated value</t>
  </si>
  <si>
    <t>Modeled LTV</t>
  </si>
  <si>
    <t>Source limitation</t>
  </si>
  <si>
    <t>2023 appraisal assumption; verify actual valuation/lien</t>
  </si>
  <si>
    <t>2024 asset estimate; verify machine condition/lien</t>
  </si>
  <si>
    <t>OUTSIDE REVOLVER BASE (NOT CU COLLATERAL)</t>
  </si>
  <si>
    <t>Gross A/R</t>
  </si>
  <si>
    <t>Less aged &gt;90 days</t>
  </si>
  <si>
    <t>Less aged 61–90 days</t>
  </si>
  <si>
    <t>Concentration exclusion</t>
  </si>
  <si>
    <t>Contra accounts</t>
  </si>
  <si>
    <t>Eligible A/R</t>
  </si>
  <si>
    <t>Advance rate</t>
  </si>
  <si>
    <t>Gross advance</t>
  </si>
  <si>
    <t>Lender reserve</t>
  </si>
  <si>
    <t>Modeled borrowing base</t>
  </si>
  <si>
    <t>Outside revolver balance</t>
  </si>
  <si>
    <t>Modeled availability</t>
  </si>
  <si>
    <t>Borrowing base is a scenario without signed lender eligibility terms, a current borrowing-base certificate or independent asset verification.</t>
  </si>
  <si>
    <t>OPEN ISSUES / REVIEW ACTION TRACKER</t>
  </si>
  <si>
    <t>ID</t>
  </si>
  <si>
    <t>Priority</t>
  </si>
  <si>
    <t>Issue</t>
  </si>
  <si>
    <t>Owner</t>
  </si>
  <si>
    <t>Evidence required / disposition</t>
  </si>
  <si>
    <t>Status</t>
  </si>
  <si>
    <t>E01</t>
  </si>
  <si>
    <t>HIGH</t>
  </si>
  <si>
    <t>$60K annual finance lease payment missing from management debt-service summary</t>
  </si>
  <si>
    <t>Analyst and credit officer</t>
  </si>
  <si>
    <t>Obtain executed lease, amortization/payment proof and prior-year debt completeness; reconcile all service.</t>
  </si>
  <si>
    <t>OPEN</t>
  </si>
  <si>
    <t>E02</t>
  </si>
  <si>
    <t>Guarantor global cash flow and contingent obligations not established</t>
  </si>
  <si>
    <t>Borrower and reviewer</t>
  </si>
  <si>
    <t>Obtain current personal financial statement, tax returns, cash verification, debt and guarantee schedule.</t>
  </si>
  <si>
    <t>E03</t>
  </si>
  <si>
    <t>$225K (22.8%) of receivables over 60 days and assumed 29% customer revenue concentration</t>
  </si>
  <si>
    <t>Borrower and credit officer</t>
  </si>
  <si>
    <t>Obtain subsequent receipts, dispute/retention details, customer-by-customer aging and concentration plan.</t>
  </si>
  <si>
    <t>E04</t>
  </si>
  <si>
    <t>MEDIUM</t>
  </si>
  <si>
    <t>9M2026 earnings down while sales rose</t>
  </si>
  <si>
    <t>Borrower and analyst</t>
  </si>
  <si>
    <t>Request trailing-twelve-month financials, job margin bridge and management explanation.</t>
  </si>
  <si>
    <t>E05</t>
  </si>
  <si>
    <t>Collateral values stale and revolver borrowing base unverified</t>
  </si>
  <si>
    <t>Lender</t>
  </si>
  <si>
    <t>Refresh valuation as policy requires; verify liens, insurance and eligibility certificate.</t>
  </si>
  <si>
    <t>E06</t>
  </si>
  <si>
    <t>Related-entity/owner ownership and guarantees unsupported by executed records</t>
  </si>
  <si>
    <t>Confirm entity structure, lease, guaranties and cross-default/cross-collateral terms.</t>
  </si>
  <si>
    <t>E07</t>
  </si>
  <si>
    <t>Covenant calculations use fictional definitions; policy status cannot be certified</t>
  </si>
  <si>
    <t>Credit officer</t>
  </si>
  <si>
    <t>Read executed credit agreements, amendments, lender policy and applicable test date.</t>
  </si>
  <si>
    <t>All seven exceptions remain unresolved. A mathematically balanced synthetic model is NOT equivalent to a cleared lender credit file.</t>
  </si>
  <si>
    <t>SOURCE REGISTER — CONSTRUCTED TYPES, NOT VERIFIED LENDER RECORDS</t>
  </si>
  <si>
    <t>Synthetic source type</t>
  </si>
  <si>
    <t>Analytical use</t>
  </si>
  <si>
    <t>Verification status</t>
  </si>
  <si>
    <t>Field Services FY2023–25 hypothetical operating statements</t>
  </si>
  <si>
    <t>Modeled earnings and cash costs</t>
  </si>
  <si>
    <t>Constructed, not authenticated</t>
  </si>
  <si>
    <t>S-02</t>
  </si>
  <si>
    <t>Property Holdings FY2023–25 hypothetical operating statements</t>
  </si>
  <si>
    <t>Intercompany rent elimination, property costs</t>
  </si>
  <si>
    <t>S-03</t>
  </si>
  <si>
    <t>Hypothetical balance sheets and A/R ledger</t>
  </si>
  <si>
    <t>Current ratio, aging, collection proxy</t>
  </si>
  <si>
    <t>Constructed; no full cash flow statement</t>
  </si>
  <si>
    <t>Assumed CU mortgage and equipment notes</t>
  </si>
  <si>
    <t>Exposure, repayment requirements</t>
  </si>
  <si>
    <t>Illustrative; signed terms unavailable</t>
  </si>
  <si>
    <t>S-05</t>
  </si>
  <si>
    <t>Outside revolver and finance lease scenario</t>
  </si>
  <si>
    <t>Global group obligations and omitted lease</t>
  </si>
  <si>
    <t>Illustrative; lender confirmation outstanding</t>
  </si>
  <si>
    <t>S-06</t>
  </si>
  <si>
    <t>Constructed A/R eligibility worksheet</t>
  </si>
  <si>
    <t>Borrowing-base scenario, not certified</t>
  </si>
  <si>
    <t>No signed borrowing-base certificate</t>
  </si>
  <si>
    <t>S-07</t>
  </si>
  <si>
    <t>Fictional CU monitoring standard</t>
  </si>
  <si>
    <t>Illustrative 1.25x monitoring threshold</t>
  </si>
  <si>
    <t>Not a real institution policy</t>
  </si>
  <si>
    <t>S-08</t>
  </si>
  <si>
    <t>Fictional contractual covenant</t>
  </si>
  <si>
    <t>Illustrative 1.30x FCCR threshold</t>
  </si>
  <si>
    <t>No executed agreement</t>
  </si>
  <si>
    <t>S-09</t>
  </si>
  <si>
    <t>Hypothetical 2023 CRE and 2024 equipment values</t>
  </si>
  <si>
    <t>Indicative LTV only</t>
  </si>
  <si>
    <t>No current independent valuation</t>
  </si>
  <si>
    <t>S-10</t>
  </si>
  <si>
    <t>Assumed 2024 guarantor personal financial summary</t>
  </si>
  <si>
    <t>Reported liquidity/net worth</t>
  </si>
  <si>
    <t>Stale, no verified global obligations</t>
  </si>
  <si>
    <t>S-11</t>
  </si>
  <si>
    <t>Fictional 2025 payment ledger</t>
  </si>
  <si>
    <t>Historic performance indicator</t>
  </si>
  <si>
    <t>Recent payment status unverified</t>
  </si>
  <si>
    <t>S-12</t>
  </si>
  <si>
    <t>Constructed 9M2025 and 9M2026 comparison</t>
  </si>
  <si>
    <t>Margin deterioration question</t>
  </si>
  <si>
    <t>Not a current verified interim package</t>
  </si>
  <si>
    <t>No authenticated borrower source files or signed credit agreements have been provided for this public case.</t>
  </si>
  <si>
    <t>QUALITY CONTROL &amp; RELEASE STATUS</t>
  </si>
  <si>
    <t>Gate</t>
  </si>
  <si>
    <t>Meaning</t>
  </si>
  <si>
    <t>Arithmetic of synthetic calculations</t>
  </si>
  <si>
    <t>CHECKED</t>
  </si>
  <si>
    <t>Generated from canonical numeric model and formulas; not independent financial verification</t>
  </si>
  <si>
    <t>Borrower financial statements/tax returns</t>
  </si>
  <si>
    <t>NOT DONE</t>
  </si>
  <si>
    <t>No authenticated original documents</t>
  </si>
  <si>
    <t>Complete guarantor global cash flow</t>
  </si>
  <si>
    <t>Current personal returns, liquidity and contingent obligations missing</t>
  </si>
  <si>
    <t>Lender-specific policy and executed covenants</t>
  </si>
  <si>
    <t>Fictional thresholds are not real regulatory or loan terms</t>
  </si>
  <si>
    <t>Current collateral valuation and perfected lien review</t>
  </si>
  <si>
    <t>Illustrative 2023/2024 values only</t>
  </si>
  <si>
    <t>Senior review of fictional sample</t>
  </si>
  <si>
    <t>REVIEWED</t>
  </si>
  <si>
    <t>Senior credit reviewer approved the illustrative case; no institutional lending approval implied</t>
  </si>
  <si>
    <t>Institution risk-rating / credit authority</t>
  </si>
  <si>
    <t>Assumed prior 4-Pass not verified; institution retains approval</t>
  </si>
  <si>
    <t>Release for a credit decision</t>
  </si>
  <si>
    <t>BLOCKED</t>
  </si>
  <si>
    <t>Public fictional educational example only</t>
  </si>
  <si>
    <t>The companion Word memorandum is editable. This fictional example was reviewed for illustrative use; it is not source-verified real borrower analysis or an institutional lending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</si>
</sst>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;[Red](#,##0.0)"/>
    <numFmt numFmtId="165" formatCode="0.00&quot;x&quot;"/>
    <numFmt numFmtId="166" formatCode="0.0%"/>
    <numFmt numFmtId="167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Aptos"/>
    </font>
    <font>
      <b/>
      <color rgb="FF9A542B"/>
      <sz val="10"/>
      <name val="Aptos"/>
    </font>
    <font>
      <b/>
      <color rgb="FF214D39"/>
    </font>
    <font>
      <b/>
      <color rgb="FF214D39"/>
      <name val="Aptos"/>
    </font>
    <font>
      <color rgb="FF263B30"/>
      <sz val="10"/>
      <name val="Aptos"/>
    </font>
    <font>
      <color rgb="FF53665A"/>
      <sz val="10"/>
      <name val="Aptos"/>
    </font>
  </fonts>
  <fills count="7">
    <fill>
      <patternFill patternType="none"/>
    </fill>
    <fill>
      <patternFill patternType="gray125"/>
    </fill>
    <fill>
      <patternFill patternType="solid">
        <fgColor rgb="FF214D39"/>
      </patternFill>
    </fill>
    <fill>
      <patternFill patternType="solid">
        <fgColor rgb="FFE7F1E8"/>
      </patternFill>
    </fill>
    <fill>
      <patternFill patternType="solid">
        <fgColor rgb="FFF1F8F2"/>
      </patternFill>
    </fill>
    <fill>
      <patternFill patternType="solid">
        <fgColor rgb="FFFFF5E8"/>
      </patternFill>
    </fill>
    <fill>
      <patternFill patternType="solid">
        <fgColor rgb="FFFFE8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3" borderId="0" xfId="0" applyFont="1" applyFill="1"/>
    <xf numFmtId="164" fontId="3" fillId="4" borderId="0" xfId="0" applyNumberFormat="1" applyFont="1" applyFill="1"/>
    <xf numFmtId="165" fontId="3" fillId="4" borderId="0" xfId="0" applyNumberFormat="1" applyFont="1" applyFill="1"/>
    <xf numFmtId="166" fontId="3" fillId="4" borderId="0" xfId="0" applyNumberFormat="1" applyFont="1" applyFill="1"/>
    <xf numFmtId="0" fontId="0" fillId="5" borderId="0" xfId="0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3" fillId="4" borderId="0" xfId="0" applyNumberFormat="1" applyFont="1" applyFill="1" applyAlignment="1">
      <alignment vertical="top" wrapText="1"/>
    </xf>
    <xf numFmtId="166" fontId="3" fillId="4" borderId="0" xfId="0" applyNumberFormat="1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165" fontId="3" fillId="4" borderId="0" xfId="0" applyNumberFormat="1" applyFont="1" applyFill="1" applyAlignment="1">
      <alignment vertical="top" wrapText="1"/>
    </xf>
    <xf numFmtId="165" fontId="5" fillId="0" borderId="0" xfId="0" applyNumberFormat="1" applyFont="1" applyAlignment="1">
      <alignment vertical="top" wrapText="1"/>
    </xf>
    <xf numFmtId="9" fontId="5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167" fontId="3" fillId="4" borderId="0" xfId="0" applyNumberFormat="1" applyFont="1" applyFill="1" applyAlignment="1">
      <alignment vertical="top" wrapText="1"/>
    </xf>
    <xf numFmtId="0" fontId="5" fillId="6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33" customWidth="1"/>
    <col min="3" max="3" width="57" customWidth="1"/>
    <col min="4" max="4" width="20" customWidth="1"/>
  </cols>
  <sheetData>
    <row r="1" ht="31" customHeight="1" spans="1:4" x14ac:dyDescent="0.25">
      <c r="A1" s="1" t="s">
        <v>0</v>
      </c>
      <c r="B1" s="1"/>
      <c r="C1" s="1"/>
      <c r="D1" s="1"/>
    </row>
    <row r="2" spans="1:1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9" spans="1:3" x14ac:dyDescent="0.25">
      <c r="A9" s="3" t="s">
        <v>10</v>
      </c>
      <c r="B9" s="3" t="s">
        <v>11</v>
      </c>
      <c r="C9" s="3" t="s">
        <v>12</v>
      </c>
    </row>
    <row r="10" spans="1:3" x14ac:dyDescent="0.25">
      <c r="A10" t="s">
        <v>13</v>
      </c>
      <c r="B10" s="4">
        <f>'Debt service'!B9</f>
        <v>1554</v>
      </c>
      <c r="C10" t="s">
        <v>14</v>
      </c>
    </row>
    <row r="11" spans="1:2" x14ac:dyDescent="0.25">
      <c r="A11" t="s">
        <v>15</v>
      </c>
      <c r="B11" s="4">
        <f>Spreads!D10</f>
        <v>870</v>
      </c>
    </row>
    <row r="12" spans="1:2" x14ac:dyDescent="0.25">
      <c r="A12" t="s">
        <v>16</v>
      </c>
      <c r="B12" s="4">
        <f>Spreads!D15</f>
        <v>474</v>
      </c>
    </row>
    <row r="13" spans="1:3" x14ac:dyDescent="0.25">
      <c r="A13" t="s">
        <v>17</v>
      </c>
      <c r="B13" s="5">
        <f>'Debt service'!C14</f>
        <v>1.4539877300613497</v>
      </c>
      <c r="C13" t="s">
        <v>18</v>
      </c>
    </row>
    <row r="14" spans="1:2" x14ac:dyDescent="0.25">
      <c r="A14" t="s">
        <v>19</v>
      </c>
      <c r="B14" s="4">
        <f>'Debt service'!C8</f>
        <v>60</v>
      </c>
    </row>
    <row r="15" spans="1:2" x14ac:dyDescent="0.25">
      <c r="A15" t="s">
        <v>20</v>
      </c>
      <c r="B15" s="5">
        <f>'Debt service'!C20</f>
        <v>1.187116564417178</v>
      </c>
    </row>
    <row r="16" spans="1:2" x14ac:dyDescent="0.25">
      <c r="A16" t="s">
        <v>21</v>
      </c>
      <c r="B16" s="6">
        <f>'Liquidity &amp; AR'!B23</f>
        <v>0.22842639593908629</v>
      </c>
    </row>
    <row r="18" ht="35" customHeight="1" spans="1:4" x14ac:dyDescent="0.25">
      <c r="A18" s="7" t="s">
        <v>22</v>
      </c>
      <c r="B18" s="7"/>
      <c r="C18" s="7"/>
      <c r="D18" s="7"/>
    </row>
    <row r="19" ht="24" customHeight="1" spans="1:4" x14ac:dyDescent="0.25">
      <c r="A19" s="7"/>
      <c r="B19" s="7"/>
      <c r="C19" s="7"/>
      <c r="D19" s="7"/>
    </row>
    <row r="21" spans="1:1" x14ac:dyDescent="0.25">
      <c r="A21" t="s">
        <v>23</v>
      </c>
    </row>
  </sheetData>
  <mergeCells count="2">
    <mergeCell ref="A1:D1"/>
    <mergeCell ref="A18:D19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4" width="18" customWidth="1"/>
    <col min="5" max="5" width="47" customWidth="1"/>
  </cols>
  <sheetData>
    <row r="1" ht="31" customHeight="1" spans="1:5" x14ac:dyDescent="0.25">
      <c r="A1" s="1" t="s">
        <v>24</v>
      </c>
      <c r="B1" s="1"/>
      <c r="C1" s="1"/>
      <c r="D1" s="1"/>
      <c r="E1" s="1"/>
    </row>
    <row r="2" spans="1:1" x14ac:dyDescent="0.25">
      <c r="A2" s="2" t="s">
        <v>1</v>
      </c>
    </row>
    <row r="3" ht="28" customHeight="1" spans="1:5" x14ac:dyDescent="0.25">
      <c r="A3" s="8" t="s">
        <v>25</v>
      </c>
      <c r="B3" s="8" t="s">
        <v>26</v>
      </c>
      <c r="C3" s="8" t="s">
        <v>27</v>
      </c>
      <c r="D3" s="8" t="s">
        <v>28</v>
      </c>
      <c r="E3" s="8" t="s">
        <v>29</v>
      </c>
    </row>
    <row r="4" ht="23" customHeight="1" spans="1:5" x14ac:dyDescent="0.25">
      <c r="A4" s="9" t="s">
        <v>30</v>
      </c>
      <c r="B4" s="10">
        <v>5840</v>
      </c>
      <c r="C4" s="10">
        <v>6330</v>
      </c>
      <c r="D4" s="10">
        <v>6780</v>
      </c>
      <c r="E4" s="9" t="s">
        <v>31</v>
      </c>
    </row>
    <row r="5" ht="23" customHeight="1" spans="1:4" x14ac:dyDescent="0.25">
      <c r="A5" s="9" t="s">
        <v>32</v>
      </c>
      <c r="B5" s="10">
        <v>3340</v>
      </c>
      <c r="C5" s="10">
        <v>3600</v>
      </c>
      <c r="D5" s="10">
        <v>3840</v>
      </c>
    </row>
    <row r="6" ht="23" customHeight="1" spans="1:4" x14ac:dyDescent="0.25">
      <c r="A6" s="9" t="s">
        <v>33</v>
      </c>
      <c r="B6" s="11">
        <f>B4-B5</f>
        <v>2500</v>
      </c>
      <c r="C6" s="11">
        <f>C4-C5</f>
        <v>2730</v>
      </c>
      <c r="D6" s="11">
        <f>D4-D5</f>
        <v>2940</v>
      </c>
    </row>
    <row r="7" ht="23" customHeight="1" spans="1:4" x14ac:dyDescent="0.25">
      <c r="A7" s="9" t="s">
        <v>34</v>
      </c>
      <c r="B7" s="10">
        <v>1870</v>
      </c>
      <c r="C7" s="10">
        <v>2030</v>
      </c>
      <c r="D7" s="10">
        <v>2192</v>
      </c>
    </row>
    <row r="8" ht="23" customHeight="1" spans="1:4" x14ac:dyDescent="0.25">
      <c r="A8" s="9" t="s">
        <v>35</v>
      </c>
      <c r="B8" s="11">
        <f>B6-B7</f>
        <v>630</v>
      </c>
      <c r="C8" s="11">
        <f>C6-C7</f>
        <v>700</v>
      </c>
      <c r="D8" s="11">
        <f>D6-D7</f>
        <v>748</v>
      </c>
    </row>
    <row r="9" ht="23" customHeight="1" spans="1:5" x14ac:dyDescent="0.25">
      <c r="A9" s="9" t="s">
        <v>36</v>
      </c>
      <c r="B9" s="10">
        <v>108</v>
      </c>
      <c r="C9" s="10">
        <v>115</v>
      </c>
      <c r="D9" s="10">
        <v>122</v>
      </c>
      <c r="E9" s="9" t="s">
        <v>37</v>
      </c>
    </row>
    <row r="10" ht="23" customHeight="1" spans="1:4" x14ac:dyDescent="0.25">
      <c r="A10" s="9" t="s">
        <v>38</v>
      </c>
      <c r="B10" s="11">
        <f>B8+B9</f>
        <v>738</v>
      </c>
      <c r="C10" s="11">
        <f>C8+C9</f>
        <v>815</v>
      </c>
      <c r="D10" s="11">
        <f>D8+D9</f>
        <v>870</v>
      </c>
    </row>
    <row r="11" ht="23" customHeight="1" spans="1:4" x14ac:dyDescent="0.25">
      <c r="A11" s="9" t="s">
        <v>39</v>
      </c>
      <c r="B11" s="10">
        <v>100</v>
      </c>
      <c r="C11" s="10">
        <v>112</v>
      </c>
      <c r="D11" s="10">
        <v>120</v>
      </c>
    </row>
    <row r="12" ht="23" customHeight="1" spans="1:4" x14ac:dyDescent="0.25">
      <c r="A12" s="9" t="s">
        <v>40</v>
      </c>
      <c r="B12" s="10">
        <v>95</v>
      </c>
      <c r="C12" s="10">
        <v>104</v>
      </c>
      <c r="D12" s="10">
        <v>121</v>
      </c>
    </row>
    <row r="13" ht="23" customHeight="1" spans="1:5" x14ac:dyDescent="0.25">
      <c r="A13" s="9" t="s">
        <v>41</v>
      </c>
      <c r="B13" s="10">
        <v>70</v>
      </c>
      <c r="C13" s="10">
        <v>75</v>
      </c>
      <c r="D13" s="10">
        <v>90</v>
      </c>
      <c r="E13" s="9" t="s">
        <v>42</v>
      </c>
    </row>
    <row r="14" ht="23" customHeight="1" spans="1:4" x14ac:dyDescent="0.25">
      <c r="A14" s="9" t="s">
        <v>43</v>
      </c>
      <c r="B14" s="10">
        <v>55</v>
      </c>
      <c r="C14" s="10">
        <v>62</v>
      </c>
      <c r="D14" s="10">
        <v>65</v>
      </c>
    </row>
    <row r="15" ht="23" customHeight="1" spans="1:5" x14ac:dyDescent="0.25">
      <c r="A15" s="9" t="s">
        <v>44</v>
      </c>
      <c r="B15" s="11">
        <f>B10-SUM(B11:B14)</f>
        <v>418</v>
      </c>
      <c r="C15" s="11">
        <f>C10-SUM(C11:C14)</f>
        <v>462</v>
      </c>
      <c r="D15" s="11">
        <f>D10-SUM(D11:D14)</f>
        <v>474</v>
      </c>
      <c r="E15" s="9" t="s">
        <v>45</v>
      </c>
    </row>
    <row r="16" ht="23" customHeight="1" spans="1:4" x14ac:dyDescent="0.25">
      <c r="A16" s="9" t="s">
        <v>46</v>
      </c>
      <c r="B16" s="12">
        <f>B10/B4</f>
        <v>0.12636986301369862</v>
      </c>
      <c r="C16" s="12">
        <f>C10/C4</f>
        <v>0.1287519747235387</v>
      </c>
      <c r="D16" s="12">
        <f>D10/D4</f>
        <v>0.12831858407079647</v>
      </c>
    </row>
    <row r="17" ht="23" customHeight="1" spans="1:4" x14ac:dyDescent="0.25">
      <c r="A17" s="9" t="s">
        <v>47</v>
      </c>
      <c r="C17" s="12">
        <f>C4/B4-1</f>
        <v>0.08390410958904115</v>
      </c>
      <c r="D17" s="12">
        <f>D4/C4-1</f>
        <v>0.07109004739336489</v>
      </c>
    </row>
    <row r="18" ht="23" customHeight="1" x14ac:dyDescent="0.25"/>
    <row r="19" ht="32" customHeight="1" spans="1:1" x14ac:dyDescent="0.25">
      <c r="A19" s="13" t="s">
        <v>48</v>
      </c>
    </row>
  </sheetData>
  <autoFilter ref="A3:E3"/>
  <mergeCells count="1">
    <mergeCell ref="A1:E1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19" customWidth="1"/>
    <col min="3" max="3" width="23" customWidth="1"/>
    <col min="4" max="4" width="57" customWidth="1"/>
  </cols>
  <sheetData>
    <row r="1" ht="31" customHeight="1" spans="1:4" x14ac:dyDescent="0.25">
      <c r="A1" s="1" t="s">
        <v>49</v>
      </c>
      <c r="B1" s="1"/>
      <c r="C1" s="1"/>
      <c r="D1" s="1"/>
    </row>
    <row r="2" spans="1:1" x14ac:dyDescent="0.25">
      <c r="A2" s="2" t="s">
        <v>1</v>
      </c>
    </row>
    <row r="4" ht="28" customHeight="1" spans="1:4" x14ac:dyDescent="0.25">
      <c r="A4" s="14" t="s">
        <v>50</v>
      </c>
      <c r="B4" s="14" t="s">
        <v>51</v>
      </c>
      <c r="C4" s="14" t="s">
        <v>52</v>
      </c>
      <c r="D4" s="14" t="s">
        <v>53</v>
      </c>
    </row>
    <row r="5" ht="23" customHeight="1" spans="1:4" x14ac:dyDescent="0.25">
      <c r="A5" s="9" t="s">
        <v>54</v>
      </c>
      <c r="B5" s="10">
        <v>1216</v>
      </c>
      <c r="C5" s="10">
        <v>133</v>
      </c>
      <c r="D5" s="9" t="s">
        <v>55</v>
      </c>
    </row>
    <row r="6" ht="23" customHeight="1" spans="1:4" x14ac:dyDescent="0.25">
      <c r="A6" s="9" t="s">
        <v>56</v>
      </c>
      <c r="B6" s="10">
        <v>338</v>
      </c>
      <c r="C6" s="10">
        <v>114</v>
      </c>
      <c r="D6" s="9" t="s">
        <v>55</v>
      </c>
    </row>
    <row r="7" ht="23" customHeight="1" spans="1:4" x14ac:dyDescent="0.25">
      <c r="A7" s="9" t="s">
        <v>57</v>
      </c>
      <c r="B7" s="10">
        <v>240</v>
      </c>
      <c r="C7" s="10">
        <v>19</v>
      </c>
      <c r="D7" s="9" t="s">
        <v>58</v>
      </c>
    </row>
    <row r="8" ht="23" customHeight="1" spans="1:4" x14ac:dyDescent="0.25">
      <c r="A8" s="9" t="s">
        <v>59</v>
      </c>
      <c r="B8" s="10">
        <v>150</v>
      </c>
      <c r="C8" s="10">
        <v>60</v>
      </c>
      <c r="D8" s="9" t="s">
        <v>60</v>
      </c>
    </row>
    <row r="9" ht="23" customHeight="1" spans="1:3" x14ac:dyDescent="0.25">
      <c r="A9" s="9" t="s">
        <v>61</v>
      </c>
      <c r="B9" s="11">
        <f>SUM(B5:B8)</f>
        <v>1944</v>
      </c>
      <c r="C9" s="11">
        <f>SUM(C5:C8)</f>
        <v>326</v>
      </c>
    </row>
    <row r="10" ht="23" customHeight="1" spans="1:3" x14ac:dyDescent="0.25">
      <c r="A10" s="9" t="s">
        <v>62</v>
      </c>
      <c r="C10" s="11">
        <f>SUM(C5:C7)</f>
        <v>266</v>
      </c>
    </row>
    <row r="11" ht="23" customHeight="1" spans="1:3" x14ac:dyDescent="0.25">
      <c r="A11" s="9" t="s">
        <v>63</v>
      </c>
      <c r="C11" s="11">
        <f>C9</f>
        <v>326</v>
      </c>
    </row>
    <row r="12" ht="23" customHeight="1" spans="1:3" x14ac:dyDescent="0.25">
      <c r="A12" s="9" t="s">
        <v>64</v>
      </c>
      <c r="C12" s="11">
        <f>Spreads!D15</f>
        <v>474</v>
      </c>
    </row>
    <row r="13" ht="23" customHeight="1" spans="1:3" x14ac:dyDescent="0.25">
      <c r="A13" s="9" t="s">
        <v>65</v>
      </c>
      <c r="C13" s="15">
        <f>C12/C10</f>
        <v>1.781954887218045</v>
      </c>
    </row>
    <row r="14" ht="23" customHeight="1" spans="1:3" x14ac:dyDescent="0.25">
      <c r="A14" s="9" t="s">
        <v>66</v>
      </c>
      <c r="C14" s="15">
        <f>C12/C11</f>
        <v>1.4539877300613497</v>
      </c>
    </row>
    <row r="15" ht="23" customHeight="1" spans="1:3" x14ac:dyDescent="0.25">
      <c r="A15" s="9" t="s">
        <v>67</v>
      </c>
      <c r="C15" s="15">
        <f>(Spreads!D10-Spreads!D11-Spreads!D12-Spreads!D14)/C11</f>
        <v>1.7300613496932515</v>
      </c>
    </row>
    <row r="16" ht="23" customHeight="1" spans="1:3" x14ac:dyDescent="0.25">
      <c r="A16" s="9" t="s">
        <v>68</v>
      </c>
      <c r="C16" s="16">
        <v>1.25</v>
      </c>
    </row>
    <row r="17" ht="23" customHeight="1" spans="1:3" x14ac:dyDescent="0.25">
      <c r="A17" s="9" t="s">
        <v>69</v>
      </c>
      <c r="C17" s="15">
        <f>C14-C16</f>
        <v>0.20398773006134974</v>
      </c>
    </row>
    <row r="18" ht="23" customHeight="1" spans="1:3" x14ac:dyDescent="0.25">
      <c r="A18" s="9" t="s">
        <v>70</v>
      </c>
      <c r="C18" s="17">
        <v>0.1</v>
      </c>
    </row>
    <row r="19" ht="23" customHeight="1" spans="1:3" x14ac:dyDescent="0.25">
      <c r="A19" s="9" t="s">
        <v>71</v>
      </c>
      <c r="C19" s="11">
        <f>C12-Spreads!D10*C18</f>
        <v>387</v>
      </c>
    </row>
    <row r="20" ht="23" customHeight="1" spans="1:3" x14ac:dyDescent="0.25">
      <c r="A20" s="9" t="s">
        <v>72</v>
      </c>
      <c r="C20" s="15">
        <f>C19/C11</f>
        <v>1.187116564417178</v>
      </c>
    </row>
    <row r="21" ht="23" customHeight="1" spans="1:3" x14ac:dyDescent="0.25">
      <c r="A21" s="9" t="s">
        <v>73</v>
      </c>
      <c r="C21" s="18" t="str">
        <f>IF(C20&lt;C16,"Below illustrative floor","Above illustrative floor")</f>
        <v>Below illustrative floor</v>
      </c>
    </row>
    <row r="22" ht="23" customHeight="1" x14ac:dyDescent="0.25"/>
    <row r="23" ht="32" customHeight="1" spans="1:1" x14ac:dyDescent="0.25">
      <c r="A23" s="13" t="s">
        <v>74</v>
      </c>
    </row>
  </sheetData>
  <autoFilter ref="A4:D4"/>
  <mergeCells count="1">
    <mergeCell ref="A1:D1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5" width="18" customWidth="1"/>
    <col min="6" max="6" width="43" customWidth="1"/>
  </cols>
  <sheetData>
    <row r="1" ht="31" customHeight="1" spans="1:6" x14ac:dyDescent="0.25">
      <c r="A1" s="1" t="s">
        <v>75</v>
      </c>
      <c r="B1" s="1"/>
      <c r="C1" s="1"/>
      <c r="D1" s="1"/>
      <c r="E1" s="1"/>
      <c r="F1" s="1"/>
    </row>
    <row r="2" spans="1:1" x14ac:dyDescent="0.25">
      <c r="A2" s="2" t="s">
        <v>1</v>
      </c>
    </row>
    <row r="3" ht="28" customHeight="1" spans="1:6" x14ac:dyDescent="0.25">
      <c r="A3" s="8" t="s">
        <v>25</v>
      </c>
      <c r="B3" s="8" t="s">
        <v>26</v>
      </c>
      <c r="C3" s="8" t="s">
        <v>27</v>
      </c>
      <c r="D3" s="8" t="s">
        <v>28</v>
      </c>
      <c r="E3" s="8" t="s">
        <v>76</v>
      </c>
      <c r="F3" s="8" t="s">
        <v>77</v>
      </c>
    </row>
    <row r="4" ht="23" customHeight="1" spans="1:5" x14ac:dyDescent="0.25">
      <c r="A4" s="9" t="s">
        <v>78</v>
      </c>
      <c r="B4" s="10">
        <v>220</v>
      </c>
      <c r="C4" s="10">
        <v>240</v>
      </c>
      <c r="D4" s="10">
        <v>205</v>
      </c>
      <c r="E4" s="10">
        <v>172</v>
      </c>
    </row>
    <row r="5" ht="23" customHeight="1" spans="1:5" x14ac:dyDescent="0.25">
      <c r="A5" s="9" t="s">
        <v>79</v>
      </c>
      <c r="B5" s="10">
        <v>720</v>
      </c>
      <c r="C5" s="10">
        <v>810</v>
      </c>
      <c r="D5" s="10">
        <v>985</v>
      </c>
      <c r="E5" s="10">
        <v>1145</v>
      </c>
    </row>
    <row r="6" ht="23" customHeight="1" spans="1:5" x14ac:dyDescent="0.25">
      <c r="A6" s="9" t="s">
        <v>80</v>
      </c>
      <c r="B6" s="10">
        <v>150</v>
      </c>
      <c r="C6" s="10">
        <v>175</v>
      </c>
      <c r="D6" s="10">
        <v>220</v>
      </c>
      <c r="E6" s="10">
        <v>242</v>
      </c>
    </row>
    <row r="7" ht="23" customHeight="1" spans="1:5" x14ac:dyDescent="0.25">
      <c r="A7" s="9" t="s">
        <v>81</v>
      </c>
      <c r="B7" s="10">
        <v>90</v>
      </c>
      <c r="C7" s="10">
        <v>95</v>
      </c>
      <c r="D7" s="10">
        <v>100</v>
      </c>
      <c r="E7" s="10">
        <v>116</v>
      </c>
    </row>
    <row r="8" ht="23" customHeight="1" spans="1:5" x14ac:dyDescent="0.25">
      <c r="A8" s="9" t="s">
        <v>82</v>
      </c>
      <c r="B8" s="11">
        <f>SUM(B4:B7)</f>
        <v>1180</v>
      </c>
      <c r="C8" s="11">
        <f>SUM(C4:C7)</f>
        <v>1320</v>
      </c>
      <c r="D8" s="11">
        <f>SUM(D4:D7)</f>
        <v>1510</v>
      </c>
      <c r="E8" s="11">
        <f>SUM(E4:E7)</f>
        <v>1675</v>
      </c>
    </row>
    <row r="9" ht="23" customHeight="1" spans="1:5" x14ac:dyDescent="0.25">
      <c r="A9" s="9" t="s">
        <v>83</v>
      </c>
      <c r="B9" s="10">
        <v>802</v>
      </c>
      <c r="C9" s="10">
        <v>892</v>
      </c>
      <c r="D9" s="10">
        <v>1085</v>
      </c>
      <c r="E9" s="10">
        <v>1197</v>
      </c>
    </row>
    <row r="10" ht="23" customHeight="1" spans="1:5" x14ac:dyDescent="0.25">
      <c r="A10" s="9" t="s">
        <v>84</v>
      </c>
      <c r="B10" s="11">
        <f>B8-B9</f>
        <v>378</v>
      </c>
      <c r="C10" s="11">
        <f>C8-C9</f>
        <v>428</v>
      </c>
      <c r="D10" s="11">
        <f>D8-D9</f>
        <v>425</v>
      </c>
      <c r="E10" s="11">
        <f>E8-E9</f>
        <v>478</v>
      </c>
    </row>
    <row r="11" ht="23" customHeight="1" spans="1:5" x14ac:dyDescent="0.25">
      <c r="A11" s="9" t="s">
        <v>85</v>
      </c>
      <c r="B11" s="15">
        <f>B8/B9</f>
        <v>1.4713216957605986</v>
      </c>
      <c r="C11" s="15">
        <f>C8/C9</f>
        <v>1.4798206278026906</v>
      </c>
      <c r="D11" s="15">
        <f>D8/D9</f>
        <v>1.391705069124424</v>
      </c>
      <c r="E11" s="15">
        <f>E8/E9</f>
        <v>1.3993316624895573</v>
      </c>
    </row>
    <row r="12" ht="23" customHeight="1" spans="1:6" x14ac:dyDescent="0.25">
      <c r="A12" s="9" t="s">
        <v>86</v>
      </c>
      <c r="B12" s="19">
        <f>B5/Spreads!B4*365</f>
        <v>45</v>
      </c>
      <c r="C12" s="19">
        <f>C5/Spreads!C4*365</f>
        <v>46.70616113744075</v>
      </c>
      <c r="D12" s="19">
        <f>D5/Spreads!D4*365</f>
        <v>53.02728613569322</v>
      </c>
      <c r="F12" s="9" t="s">
        <v>87</v>
      </c>
    </row>
    <row r="13" ht="23" customHeight="1" x14ac:dyDescent="0.25"/>
    <row r="14" ht="23" customHeight="1" x14ac:dyDescent="0.25"/>
    <row r="15" ht="28" customHeight="1" spans="1:3" x14ac:dyDescent="0.25">
      <c r="A15" s="14" t="s">
        <v>88</v>
      </c>
      <c r="B15" s="14" t="s">
        <v>89</v>
      </c>
      <c r="C15" s="14" t="s">
        <v>90</v>
      </c>
    </row>
    <row r="16" ht="23" customHeight="1" spans="1:3" x14ac:dyDescent="0.25">
      <c r="A16" s="9" t="s">
        <v>91</v>
      </c>
      <c r="B16" s="10">
        <v>570</v>
      </c>
      <c r="C16" s="12">
        <f>B16/$D$5</f>
        <v>0.5786802030456852</v>
      </c>
    </row>
    <row r="17" ht="23" customHeight="1" spans="1:3" x14ac:dyDescent="0.25">
      <c r="A17" s="9" t="s">
        <v>92</v>
      </c>
      <c r="B17" s="10">
        <v>190</v>
      </c>
      <c r="C17" s="12">
        <f>B17/$D$5</f>
        <v>0.19289340101522842</v>
      </c>
    </row>
    <row r="18" ht="23" customHeight="1" spans="1:3" x14ac:dyDescent="0.25">
      <c r="A18" s="9" t="s">
        <v>93</v>
      </c>
      <c r="B18" s="10">
        <v>120</v>
      </c>
      <c r="C18" s="12">
        <f>B18/$D$5</f>
        <v>0.1218274111675127</v>
      </c>
    </row>
    <row r="19" ht="23" customHeight="1" spans="1:3" x14ac:dyDescent="0.25">
      <c r="A19" s="9" t="s">
        <v>94</v>
      </c>
      <c r="B19" s="10">
        <v>105</v>
      </c>
      <c r="C19" s="12">
        <f>B19/$D$5</f>
        <v>0.1065989847715736</v>
      </c>
    </row>
    <row r="20" ht="23" customHeight="1" spans="1:3" x14ac:dyDescent="0.25">
      <c r="A20" s="9" t="s">
        <v>95</v>
      </c>
      <c r="B20" s="11">
        <f>SUM(B16:B19)</f>
        <v>985</v>
      </c>
      <c r="C20" s="12">
        <f>SUM(C16:C19)</f>
        <v>1</v>
      </c>
    </row>
    <row r="21" ht="23" customHeight="1" x14ac:dyDescent="0.25"/>
    <row r="22" ht="23" customHeight="1" spans="1:2" x14ac:dyDescent="0.25">
      <c r="A22" s="9" t="s">
        <v>96</v>
      </c>
      <c r="B22" s="11">
        <f>SUM(B18:B19)</f>
        <v>225</v>
      </c>
    </row>
    <row r="23" ht="23" customHeight="1" spans="1:2" x14ac:dyDescent="0.25">
      <c r="A23" s="9" t="s">
        <v>97</v>
      </c>
      <c r="B23" s="12">
        <f>B22/B20</f>
        <v>0.22842639593908629</v>
      </c>
    </row>
    <row r="24" ht="23" customHeight="1" x14ac:dyDescent="0.25"/>
    <row r="25" ht="32" customHeight="1" spans="1:1" x14ac:dyDescent="0.25">
      <c r="A25" s="13" t="s">
        <v>98</v>
      </c>
    </row>
  </sheetData>
  <autoFilter ref="A15:C15"/>
  <mergeCells count="1">
    <mergeCell ref="A1:F1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9" customWidth="1"/>
    <col min="3" max="3" width="23" customWidth="1"/>
    <col min="4" max="4" width="21" customWidth="1"/>
    <col min="5" max="5" width="61" customWidth="1"/>
  </cols>
  <sheetData>
    <row r="1" ht="31" customHeight="1" spans="1:5" x14ac:dyDescent="0.25">
      <c r="A1" s="1" t="s">
        <v>99</v>
      </c>
      <c r="B1" s="1"/>
      <c r="C1" s="1"/>
      <c r="D1" s="1"/>
      <c r="E1" s="1"/>
    </row>
    <row r="2" spans="1:1" x14ac:dyDescent="0.25">
      <c r="A2" s="2" t="s">
        <v>1</v>
      </c>
    </row>
    <row r="4" ht="28" customHeight="1" spans="1:5" x14ac:dyDescent="0.25">
      <c r="A4" s="14" t="s">
        <v>100</v>
      </c>
      <c r="B4" s="14" t="s">
        <v>51</v>
      </c>
      <c r="C4" s="14" t="s">
        <v>101</v>
      </c>
      <c r="D4" s="14" t="s">
        <v>102</v>
      </c>
      <c r="E4" s="14" t="s">
        <v>103</v>
      </c>
    </row>
    <row r="5" ht="23" customHeight="1" spans="1:5" x14ac:dyDescent="0.25">
      <c r="A5" s="9" t="s">
        <v>54</v>
      </c>
      <c r="B5" s="10">
        <v>1216</v>
      </c>
      <c r="C5" s="10">
        <v>1950</v>
      </c>
      <c r="D5" s="12">
        <f>B5/C5</f>
        <v>0.6235897435897436</v>
      </c>
      <c r="E5" s="9" t="s">
        <v>104</v>
      </c>
    </row>
    <row r="6" ht="23" customHeight="1" spans="1:5" x14ac:dyDescent="0.25">
      <c r="A6" s="9" t="s">
        <v>56</v>
      </c>
      <c r="B6" s="10">
        <v>338</v>
      </c>
      <c r="C6" s="10">
        <v>450</v>
      </c>
      <c r="D6" s="12">
        <f>B6/C6</f>
        <v>0.7511111111111111</v>
      </c>
      <c r="E6" s="9" t="s">
        <v>105</v>
      </c>
    </row>
    <row r="7" ht="23" customHeight="1" x14ac:dyDescent="0.25"/>
    <row r="8" ht="23" customHeight="1" x14ac:dyDescent="0.25"/>
    <row r="9" ht="23" customHeight="1" spans="1:1" x14ac:dyDescent="0.25">
      <c r="A9" s="9" t="s">
        <v>106</v>
      </c>
    </row>
    <row r="10" ht="23" customHeight="1" spans="1:2" x14ac:dyDescent="0.25">
      <c r="A10" s="9" t="s">
        <v>107</v>
      </c>
      <c r="B10" s="11">
        <f>'Liquidity &amp; AR'!D5</f>
        <v>985</v>
      </c>
    </row>
    <row r="11" ht="23" customHeight="1" spans="1:2" x14ac:dyDescent="0.25">
      <c r="A11" s="9" t="s">
        <v>108</v>
      </c>
      <c r="B11" s="10">
        <v>-105</v>
      </c>
    </row>
    <row r="12" ht="23" customHeight="1" spans="1:2" x14ac:dyDescent="0.25">
      <c r="A12" s="9" t="s">
        <v>109</v>
      </c>
      <c r="B12" s="10">
        <v>-120</v>
      </c>
    </row>
    <row r="13" ht="23" customHeight="1" spans="1:2" x14ac:dyDescent="0.25">
      <c r="A13" s="9" t="s">
        <v>110</v>
      </c>
      <c r="B13" s="10">
        <v>-65</v>
      </c>
    </row>
    <row r="14" ht="23" customHeight="1" spans="1:2" x14ac:dyDescent="0.25">
      <c r="A14" s="9" t="s">
        <v>111</v>
      </c>
      <c r="B14" s="10">
        <v>-15</v>
      </c>
    </row>
    <row r="15" ht="23" customHeight="1" spans="1:2" x14ac:dyDescent="0.25">
      <c r="A15" s="9" t="s">
        <v>112</v>
      </c>
      <c r="B15" s="11">
        <f>SUM(B10:B14)</f>
        <v>680</v>
      </c>
    </row>
    <row r="16" ht="23" customHeight="1" spans="1:2" x14ac:dyDescent="0.25">
      <c r="A16" s="9" t="s">
        <v>113</v>
      </c>
      <c r="B16" s="17">
        <v>0.75</v>
      </c>
    </row>
    <row r="17" ht="23" customHeight="1" spans="1:2" x14ac:dyDescent="0.25">
      <c r="A17" s="9" t="s">
        <v>114</v>
      </c>
      <c r="B17" s="11">
        <f>B15*B16</f>
        <v>510</v>
      </c>
    </row>
    <row r="18" ht="23" customHeight="1" spans="1:2" x14ac:dyDescent="0.25">
      <c r="A18" s="9" t="s">
        <v>115</v>
      </c>
      <c r="B18" s="10">
        <v>-75</v>
      </c>
    </row>
    <row r="19" ht="23" customHeight="1" spans="1:2" x14ac:dyDescent="0.25">
      <c r="A19" s="9" t="s">
        <v>116</v>
      </c>
      <c r="B19" s="11">
        <f>B17+B18</f>
        <v>435</v>
      </c>
    </row>
    <row r="20" ht="23" customHeight="1" spans="1:2" x14ac:dyDescent="0.25">
      <c r="A20" s="9" t="s">
        <v>117</v>
      </c>
      <c r="B20" s="10">
        <v>-240</v>
      </c>
    </row>
    <row r="21" ht="23" customHeight="1" spans="1:2" x14ac:dyDescent="0.25">
      <c r="A21" s="9" t="s">
        <v>118</v>
      </c>
      <c r="B21" s="11">
        <f>B19+B20</f>
        <v>195</v>
      </c>
    </row>
    <row r="22" ht="23" customHeight="1" x14ac:dyDescent="0.25"/>
    <row r="23" ht="32" customHeight="1" spans="1:1" x14ac:dyDescent="0.25">
      <c r="A23" s="13" t="s">
        <v>119</v>
      </c>
    </row>
  </sheetData>
  <autoFilter ref="A4:E4"/>
  <mergeCells count="1">
    <mergeCell ref="A1:E1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1" customWidth="1"/>
    <col min="3" max="3" width="58" customWidth="1"/>
    <col min="4" max="4" width="37" customWidth="1"/>
    <col min="5" max="5" width="68" customWidth="1"/>
    <col min="6" max="6" width="14" customWidth="1"/>
  </cols>
  <sheetData>
    <row r="1" ht="31" customHeight="1" spans="1:6" x14ac:dyDescent="0.25">
      <c r="A1" s="1" t="s">
        <v>120</v>
      </c>
      <c r="B1" s="1"/>
      <c r="C1" s="1"/>
      <c r="D1" s="1"/>
      <c r="E1" s="1"/>
      <c r="F1" s="1"/>
    </row>
    <row r="2" spans="1:1" x14ac:dyDescent="0.25">
      <c r="A2" s="2" t="s">
        <v>1</v>
      </c>
    </row>
    <row r="3" ht="28" customHeight="1" spans="1:6" x14ac:dyDescent="0.25">
      <c r="A3" s="8" t="s">
        <v>121</v>
      </c>
      <c r="B3" s="8" t="s">
        <v>122</v>
      </c>
      <c r="C3" s="8" t="s">
        <v>123</v>
      </c>
      <c r="D3" s="8" t="s">
        <v>124</v>
      </c>
      <c r="E3" s="8" t="s">
        <v>125</v>
      </c>
      <c r="F3" s="8" t="s">
        <v>126</v>
      </c>
    </row>
    <row r="4" ht="62" customHeight="1" spans="1:6" x14ac:dyDescent="0.25">
      <c r="A4" s="9" t="s">
        <v>127</v>
      </c>
      <c r="B4" s="9" t="s">
        <v>128</v>
      </c>
      <c r="C4" s="9" t="s">
        <v>129</v>
      </c>
      <c r="D4" s="9" t="s">
        <v>130</v>
      </c>
      <c r="E4" s="9" t="s">
        <v>131</v>
      </c>
      <c r="F4" s="20" t="s">
        <v>132</v>
      </c>
    </row>
    <row r="5" ht="62" customHeight="1" spans="1:6" x14ac:dyDescent="0.25">
      <c r="A5" s="9" t="s">
        <v>133</v>
      </c>
      <c r="B5" s="9" t="s">
        <v>128</v>
      </c>
      <c r="C5" s="9" t="s">
        <v>134</v>
      </c>
      <c r="D5" s="9" t="s">
        <v>135</v>
      </c>
      <c r="E5" s="9" t="s">
        <v>136</v>
      </c>
      <c r="F5" s="20" t="s">
        <v>132</v>
      </c>
    </row>
    <row r="6" ht="62" customHeight="1" spans="1:6" x14ac:dyDescent="0.25">
      <c r="A6" s="9" t="s">
        <v>137</v>
      </c>
      <c r="B6" s="9" t="s">
        <v>128</v>
      </c>
      <c r="C6" s="9" t="s">
        <v>138</v>
      </c>
      <c r="D6" s="9" t="s">
        <v>139</v>
      </c>
      <c r="E6" s="9" t="s">
        <v>140</v>
      </c>
      <c r="F6" s="20" t="s">
        <v>132</v>
      </c>
    </row>
    <row r="7" ht="62" customHeight="1" spans="1:6" x14ac:dyDescent="0.25">
      <c r="A7" s="9" t="s">
        <v>141</v>
      </c>
      <c r="B7" s="9" t="s">
        <v>142</v>
      </c>
      <c r="C7" s="9" t="s">
        <v>143</v>
      </c>
      <c r="D7" s="9" t="s">
        <v>144</v>
      </c>
      <c r="E7" s="9" t="s">
        <v>145</v>
      </c>
      <c r="F7" s="20" t="s">
        <v>132</v>
      </c>
    </row>
    <row r="8" ht="62" customHeight="1" spans="1:6" x14ac:dyDescent="0.25">
      <c r="A8" s="9" t="s">
        <v>146</v>
      </c>
      <c r="B8" s="9" t="s">
        <v>142</v>
      </c>
      <c r="C8" s="9" t="s">
        <v>147</v>
      </c>
      <c r="D8" s="9" t="s">
        <v>148</v>
      </c>
      <c r="E8" s="9" t="s">
        <v>149</v>
      </c>
      <c r="F8" s="20" t="s">
        <v>132</v>
      </c>
    </row>
    <row r="9" ht="62" customHeight="1" spans="1:6" x14ac:dyDescent="0.25">
      <c r="A9" s="9" t="s">
        <v>150</v>
      </c>
      <c r="B9" s="9" t="s">
        <v>142</v>
      </c>
      <c r="C9" s="9" t="s">
        <v>151</v>
      </c>
      <c r="D9" s="9" t="s">
        <v>148</v>
      </c>
      <c r="E9" s="9" t="s">
        <v>152</v>
      </c>
      <c r="F9" s="20" t="s">
        <v>132</v>
      </c>
    </row>
    <row r="10" ht="62" customHeight="1" spans="1:6" x14ac:dyDescent="0.25">
      <c r="A10" s="9" t="s">
        <v>153</v>
      </c>
      <c r="B10" s="9" t="s">
        <v>142</v>
      </c>
      <c r="C10" s="9" t="s">
        <v>154</v>
      </c>
      <c r="D10" s="9" t="s">
        <v>155</v>
      </c>
      <c r="E10" s="9" t="s">
        <v>156</v>
      </c>
      <c r="F10" s="20" t="s">
        <v>132</v>
      </c>
    </row>
    <row r="11" ht="23" customHeight="1" x14ac:dyDescent="0.25"/>
    <row r="12" ht="23" customHeight="1" x14ac:dyDescent="0.25"/>
    <row r="13" ht="32" customHeight="1" spans="1:1" x14ac:dyDescent="0.25">
      <c r="A13" s="13" t="s">
        <v>157</v>
      </c>
    </row>
  </sheetData>
  <autoFilter ref="A3:F3"/>
  <mergeCells count="1">
    <mergeCell ref="A1:F1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2" customWidth="1"/>
    <col min="3" max="3" width="63" customWidth="1"/>
    <col min="4" max="4" width="45" customWidth="1"/>
  </cols>
  <sheetData>
    <row r="1" ht="31" customHeight="1" spans="1:4" x14ac:dyDescent="0.25">
      <c r="A1" s="1" t="s">
        <v>158</v>
      </c>
      <c r="B1" s="1"/>
      <c r="C1" s="1"/>
      <c r="D1" s="1"/>
    </row>
    <row r="2" spans="1:1" x14ac:dyDescent="0.25">
      <c r="A2" s="2" t="s">
        <v>1</v>
      </c>
    </row>
    <row r="3" ht="28" customHeight="1" spans="1:4" x14ac:dyDescent="0.25">
      <c r="A3" s="8" t="s">
        <v>121</v>
      </c>
      <c r="B3" s="8" t="s">
        <v>159</v>
      </c>
      <c r="C3" s="8" t="s">
        <v>160</v>
      </c>
      <c r="D3" s="8" t="s">
        <v>161</v>
      </c>
    </row>
    <row r="4" ht="42" customHeight="1" spans="1:4" x14ac:dyDescent="0.25">
      <c r="A4" s="9" t="s">
        <v>31</v>
      </c>
      <c r="B4" s="9" t="s">
        <v>162</v>
      </c>
      <c r="C4" s="9" t="s">
        <v>163</v>
      </c>
      <c r="D4" s="9" t="s">
        <v>164</v>
      </c>
    </row>
    <row r="5" ht="42" customHeight="1" spans="1:4" x14ac:dyDescent="0.25">
      <c r="A5" s="9" t="s">
        <v>165</v>
      </c>
      <c r="B5" s="9" t="s">
        <v>166</v>
      </c>
      <c r="C5" s="9" t="s">
        <v>167</v>
      </c>
      <c r="D5" s="9" t="s">
        <v>164</v>
      </c>
    </row>
    <row r="6" ht="42" customHeight="1" spans="1:4" x14ac:dyDescent="0.25">
      <c r="A6" s="9" t="s">
        <v>168</v>
      </c>
      <c r="B6" s="9" t="s">
        <v>169</v>
      </c>
      <c r="C6" s="9" t="s">
        <v>170</v>
      </c>
      <c r="D6" s="9" t="s">
        <v>171</v>
      </c>
    </row>
    <row r="7" ht="42" customHeight="1" spans="1:4" x14ac:dyDescent="0.25">
      <c r="A7" s="9" t="s">
        <v>55</v>
      </c>
      <c r="B7" s="9" t="s">
        <v>172</v>
      </c>
      <c r="C7" s="9" t="s">
        <v>173</v>
      </c>
      <c r="D7" s="9" t="s">
        <v>174</v>
      </c>
    </row>
    <row r="8" ht="42" customHeight="1" spans="1:4" x14ac:dyDescent="0.25">
      <c r="A8" s="9" t="s">
        <v>175</v>
      </c>
      <c r="B8" s="9" t="s">
        <v>176</v>
      </c>
      <c r="C8" s="9" t="s">
        <v>177</v>
      </c>
      <c r="D8" s="9" t="s">
        <v>178</v>
      </c>
    </row>
    <row r="9" ht="42" customHeight="1" spans="1:4" x14ac:dyDescent="0.25">
      <c r="A9" s="9" t="s">
        <v>179</v>
      </c>
      <c r="B9" s="9" t="s">
        <v>180</v>
      </c>
      <c r="C9" s="9" t="s">
        <v>181</v>
      </c>
      <c r="D9" s="9" t="s">
        <v>182</v>
      </c>
    </row>
    <row r="10" ht="42" customHeight="1" spans="1:4" x14ac:dyDescent="0.25">
      <c r="A10" s="9" t="s">
        <v>183</v>
      </c>
      <c r="B10" s="9" t="s">
        <v>184</v>
      </c>
      <c r="C10" s="9" t="s">
        <v>185</v>
      </c>
      <c r="D10" s="9" t="s">
        <v>186</v>
      </c>
    </row>
    <row r="11" ht="42" customHeight="1" spans="1:4" x14ac:dyDescent="0.25">
      <c r="A11" s="9" t="s">
        <v>187</v>
      </c>
      <c r="B11" s="9" t="s">
        <v>188</v>
      </c>
      <c r="C11" s="9" t="s">
        <v>189</v>
      </c>
      <c r="D11" s="9" t="s">
        <v>190</v>
      </c>
    </row>
    <row r="12" ht="42" customHeight="1" spans="1:4" x14ac:dyDescent="0.25">
      <c r="A12" s="9" t="s">
        <v>191</v>
      </c>
      <c r="B12" s="9" t="s">
        <v>192</v>
      </c>
      <c r="C12" s="9" t="s">
        <v>193</v>
      </c>
      <c r="D12" s="9" t="s">
        <v>194</v>
      </c>
    </row>
    <row r="13" ht="42" customHeight="1" spans="1:4" x14ac:dyDescent="0.25">
      <c r="A13" s="9" t="s">
        <v>195</v>
      </c>
      <c r="B13" s="9" t="s">
        <v>196</v>
      </c>
      <c r="C13" s="9" t="s">
        <v>197</v>
      </c>
      <c r="D13" s="9" t="s">
        <v>198</v>
      </c>
    </row>
    <row r="14" ht="42" customHeight="1" spans="1:4" x14ac:dyDescent="0.25">
      <c r="A14" s="9" t="s">
        <v>199</v>
      </c>
      <c r="B14" s="9" t="s">
        <v>200</v>
      </c>
      <c r="C14" s="9" t="s">
        <v>201</v>
      </c>
      <c r="D14" s="9" t="s">
        <v>202</v>
      </c>
    </row>
    <row r="15" ht="42" customHeight="1" spans="1:4" x14ac:dyDescent="0.25">
      <c r="A15" s="9" t="s">
        <v>203</v>
      </c>
      <c r="B15" s="9" t="s">
        <v>204</v>
      </c>
      <c r="C15" s="9" t="s">
        <v>205</v>
      </c>
      <c r="D15" s="9" t="s">
        <v>206</v>
      </c>
    </row>
    <row r="16" ht="23" customHeight="1" x14ac:dyDescent="0.25"/>
    <row r="17" ht="23" customHeight="1" x14ac:dyDescent="0.25"/>
    <row r="18" ht="32" customHeight="1" spans="1:1" x14ac:dyDescent="0.25">
      <c r="A18" s="13" t="s">
        <v>207</v>
      </c>
    </row>
  </sheetData>
  <autoFilter ref="A3:D3"/>
  <mergeCells count="1">
    <mergeCell ref="A1:D1"/>
  </mergeCells>
  <pageSetup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8" customWidth="1"/>
    <col min="3" max="3" width="72" customWidth="1"/>
  </cols>
  <sheetData>
    <row r="1" ht="31" customHeight="1" spans="1:3" x14ac:dyDescent="0.25">
      <c r="A1" s="1" t="s">
        <v>208</v>
      </c>
      <c r="B1" s="1"/>
      <c r="C1" s="1"/>
    </row>
    <row r="2" spans="1:1" x14ac:dyDescent="0.25">
      <c r="A2" s="2" t="s">
        <v>1</v>
      </c>
    </row>
    <row r="3" ht="28" customHeight="1" spans="1:3" x14ac:dyDescent="0.25">
      <c r="A3" s="8" t="s">
        <v>209</v>
      </c>
      <c r="B3" s="8" t="s">
        <v>126</v>
      </c>
      <c r="C3" s="8" t="s">
        <v>210</v>
      </c>
    </row>
    <row r="4" ht="42" customHeight="1" spans="1:3" x14ac:dyDescent="0.25">
      <c r="A4" s="9" t="s">
        <v>211</v>
      </c>
      <c r="B4" s="9" t="s">
        <v>212</v>
      </c>
      <c r="C4" s="9" t="s">
        <v>213</v>
      </c>
    </row>
    <row r="5" ht="42" customHeight="1" spans="1:3" x14ac:dyDescent="0.25">
      <c r="A5" s="9" t="s">
        <v>214</v>
      </c>
      <c r="B5" s="9" t="s">
        <v>215</v>
      </c>
      <c r="C5" s="9" t="s">
        <v>216</v>
      </c>
    </row>
    <row r="6" ht="42" customHeight="1" spans="1:3" x14ac:dyDescent="0.25">
      <c r="A6" s="9" t="s">
        <v>217</v>
      </c>
      <c r="B6" s="9" t="s">
        <v>215</v>
      </c>
      <c r="C6" s="9" t="s">
        <v>218</v>
      </c>
    </row>
    <row r="7" ht="42" customHeight="1" spans="1:3" x14ac:dyDescent="0.25">
      <c r="A7" s="9" t="s">
        <v>219</v>
      </c>
      <c r="B7" s="9" t="s">
        <v>215</v>
      </c>
      <c r="C7" s="9" t="s">
        <v>220</v>
      </c>
    </row>
    <row r="8" ht="42" customHeight="1" spans="1:3" x14ac:dyDescent="0.25">
      <c r="A8" s="9" t="s">
        <v>221</v>
      </c>
      <c r="B8" s="9" t="s">
        <v>215</v>
      </c>
      <c r="C8" s="9" t="s">
        <v>222</v>
      </c>
    </row>
    <row r="9" ht="42" customHeight="1" spans="1:3" x14ac:dyDescent="0.25">
      <c r="A9" s="9" t="s">
        <v>223</v>
      </c>
      <c r="B9" s="9" t="s">
        <v>224</v>
      </c>
      <c r="C9" s="9" t="s">
        <v>225</v>
      </c>
    </row>
    <row r="10" ht="42" customHeight="1" spans="1:3" x14ac:dyDescent="0.25">
      <c r="A10" s="9" t="s">
        <v>226</v>
      </c>
      <c r="B10" s="9" t="s">
        <v>215</v>
      </c>
      <c r="C10" s="9" t="s">
        <v>227</v>
      </c>
    </row>
    <row r="11" ht="42" customHeight="1" spans="1:3" x14ac:dyDescent="0.25">
      <c r="A11" s="9" t="s">
        <v>228</v>
      </c>
      <c r="B11" s="9" t="s">
        <v>229</v>
      </c>
      <c r="C11" s="9" t="s">
        <v>230</v>
      </c>
    </row>
    <row r="12" ht="23" customHeight="1" x14ac:dyDescent="0.25"/>
    <row r="13" ht="23" customHeight="1" x14ac:dyDescent="0.25"/>
    <row r="14" ht="32" customHeight="1" spans="1:1" x14ac:dyDescent="0.25">
      <c r="A14" s="13" t="s">
        <v>231</v>
      </c>
    </row>
  </sheetData>
  <autoFilter ref="A3:C3"/>
  <mergeCells count="1">
    <mergeCell ref="A1:C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 here</vt:lpstr>
      <vt:lpstr>Spreads</vt:lpstr>
      <vt:lpstr>Debt service</vt:lpstr>
      <vt:lpstr>Liquidity &amp; AR</vt:lpstr>
      <vt:lpstr>Collateral</vt:lpstr>
      <vt:lpstr>Exceptions</vt:lpstr>
      <vt:lpstr>Evidence</vt:lpstr>
      <vt:lpstr>Review gates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A18 Labs</dc:creator>
  <dc:title>Juniper Valley | Fictional Commercial Credit Analysis</dc:title>
  <dc:subject>Senior-reviewed fictional lending illustration with formula-linked workbook</dc:subject>
  <dc:description/>
  <cp:keywords/>
  <cp:category/>
  <cp:lastModifiedBy>Unknown</cp:lastModifiedBy>
  <dcterms:created xsi:type="dcterms:W3CDTF">2026-11-04T00:00:00Z</dcterms:created>
  <dcterms:modified xsi:type="dcterms:W3CDTF">2026-11-05T06:24:02Z</dcterms:modified>
</cp:coreProperties>
</file>